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64" yWindow="-12" windowWidth="10008" windowHeight="10728"/>
  </bookViews>
  <sheets>
    <sheet name="Интервалы" sheetId="1" r:id="rId1"/>
    <sheet name="События" sheetId="2" r:id="rId2"/>
    <sheet name="Выборка" sheetId="3" r:id="rId3"/>
    <sheet name="Вспом" sheetId="4" r:id="rId4"/>
  </sheets>
  <calcPr calcId="145621"/>
</workbook>
</file>

<file path=xl/calcChain.xml><?xml version="1.0" encoding="utf-8"?>
<calcChain xmlns="http://schemas.openxmlformats.org/spreadsheetml/2006/main">
  <c r="I15" i="1" l="1"/>
  <c r="L21" i="4" l="1"/>
  <c r="M7" i="4" l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6" i="4"/>
  <c r="M29" i="4" l="1"/>
  <c r="E5" i="3" l="1"/>
  <c r="E6" i="3"/>
  <c r="E7" i="3"/>
  <c r="E8" i="3"/>
  <c r="L9" i="4" s="1"/>
  <c r="E9" i="3"/>
  <c r="L10" i="4" s="1"/>
  <c r="E10" i="3"/>
  <c r="L11" i="4" s="1"/>
  <c r="E11" i="3"/>
  <c r="E12" i="3"/>
  <c r="L13" i="4" s="1"/>
  <c r="E13" i="3"/>
  <c r="E14" i="3"/>
  <c r="E15" i="3"/>
  <c r="L16" i="4" s="1"/>
  <c r="E16" i="3"/>
  <c r="L17" i="4" s="1"/>
  <c r="E17" i="3"/>
  <c r="L18" i="4" s="1"/>
  <c r="E18" i="3"/>
  <c r="L19" i="4" s="1"/>
  <c r="E19" i="3"/>
  <c r="L20" i="4" s="1"/>
  <c r="E20" i="3"/>
  <c r="E21" i="3"/>
  <c r="L22" i="4" s="1"/>
  <c r="E22" i="3"/>
  <c r="L23" i="4" s="1"/>
  <c r="E23" i="3"/>
  <c r="E24" i="3"/>
  <c r="L7" i="4"/>
  <c r="L8" i="4"/>
  <c r="L12" i="4"/>
  <c r="L14" i="4"/>
  <c r="L15" i="4"/>
  <c r="L24" i="4"/>
  <c r="L25" i="4"/>
  <c r="L26" i="4"/>
  <c r="L27" i="4"/>
  <c r="L6" i="4"/>
  <c r="M2" i="4"/>
  <c r="L2" i="4"/>
  <c r="L29" i="4" l="1"/>
  <c r="D29" i="3" s="1"/>
  <c r="N2" i="4"/>
  <c r="O2" i="4" s="1"/>
  <c r="E25" i="3" s="1"/>
  <c r="K20" i="4"/>
  <c r="K18" i="4"/>
  <c r="K16" i="4"/>
  <c r="K14" i="4"/>
  <c r="K12" i="4"/>
  <c r="K6" i="4"/>
  <c r="I19" i="2"/>
  <c r="I17" i="2"/>
  <c r="I15" i="2"/>
  <c r="I13" i="2"/>
  <c r="I11" i="2"/>
  <c r="I7" i="2"/>
  <c r="K8" i="4" s="1"/>
  <c r="I5" i="2"/>
  <c r="J20" i="4"/>
  <c r="J18" i="4"/>
  <c r="J16" i="4"/>
  <c r="J14" i="4"/>
  <c r="J12" i="4"/>
  <c r="J8" i="4"/>
  <c r="J6" i="4"/>
  <c r="H19" i="2"/>
  <c r="H17" i="2"/>
  <c r="H15" i="2"/>
  <c r="H13" i="2"/>
  <c r="H11" i="2"/>
  <c r="I7" i="4"/>
  <c r="I9" i="4"/>
  <c r="I11" i="4"/>
  <c r="I13" i="4"/>
  <c r="I15" i="4"/>
  <c r="I17" i="4"/>
  <c r="I19" i="4"/>
  <c r="H19" i="4"/>
  <c r="G19" i="4"/>
  <c r="F19" i="4"/>
  <c r="I20" i="4" s="1"/>
  <c r="H17" i="4"/>
  <c r="G17" i="4"/>
  <c r="F17" i="4"/>
  <c r="I18" i="4" s="1"/>
  <c r="H15" i="4"/>
  <c r="G15" i="4"/>
  <c r="F15" i="4"/>
  <c r="I16" i="4" s="1"/>
  <c r="H13" i="4"/>
  <c r="G13" i="4"/>
  <c r="F13" i="4"/>
  <c r="I14" i="4" s="1"/>
  <c r="H11" i="4"/>
  <c r="G11" i="4"/>
  <c r="F11" i="4"/>
  <c r="I12" i="4" s="1"/>
  <c r="H9" i="4"/>
  <c r="G9" i="4"/>
  <c r="F9" i="4"/>
  <c r="I10" i="4" s="1"/>
  <c r="H9" i="2" s="1"/>
  <c r="J10" i="4" s="1"/>
  <c r="I9" i="2" s="1"/>
  <c r="K10" i="4" s="1"/>
  <c r="H7" i="4"/>
  <c r="G7" i="4"/>
  <c r="F7" i="4"/>
  <c r="I8" i="4" s="1"/>
  <c r="H7" i="2" s="1"/>
  <c r="G5" i="4"/>
  <c r="H5" i="4"/>
  <c r="F5" i="4"/>
  <c r="I6" i="4" s="1"/>
  <c r="H5" i="2" s="1"/>
  <c r="K21" i="4" l="1"/>
  <c r="I23" i="2" s="1"/>
  <c r="C21" i="2"/>
  <c r="I20" i="2"/>
  <c r="H20" i="2"/>
  <c r="I18" i="2"/>
  <c r="H18" i="2"/>
  <c r="I16" i="2"/>
  <c r="H16" i="2"/>
  <c r="I14" i="2"/>
  <c r="H14" i="2"/>
  <c r="I12" i="2"/>
  <c r="H12" i="2"/>
  <c r="I10" i="2"/>
  <c r="H10" i="2"/>
  <c r="I8" i="2"/>
  <c r="H8" i="2"/>
  <c r="I6" i="2"/>
  <c r="B6" i="4"/>
  <c r="C6" i="4" s="1"/>
  <c r="I6" i="1" s="1"/>
  <c r="D6" i="4" s="1"/>
  <c r="B7" i="4"/>
  <c r="C7" i="4" s="1"/>
  <c r="I7" i="1" s="1"/>
  <c r="D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5" i="4"/>
  <c r="C5" i="4" s="1"/>
  <c r="I5" i="1" s="1"/>
  <c r="D5" i="4" s="1"/>
  <c r="G8" i="1"/>
  <c r="D8" i="4"/>
  <c r="D9" i="4"/>
  <c r="D10" i="4"/>
  <c r="D11" i="4"/>
  <c r="D12" i="4"/>
  <c r="D13" i="4"/>
  <c r="D14" i="4"/>
  <c r="D15" i="4"/>
  <c r="D16" i="4"/>
  <c r="D17" i="4"/>
  <c r="D18" i="4"/>
  <c r="D19" i="4"/>
  <c r="I8" i="1"/>
  <c r="I9" i="1"/>
  <c r="I10" i="1"/>
  <c r="I11" i="1"/>
  <c r="I12" i="1"/>
  <c r="I13" i="1"/>
  <c r="I14" i="1"/>
  <c r="I16" i="1"/>
  <c r="I17" i="1"/>
  <c r="I18" i="1"/>
  <c r="I19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5" i="1"/>
  <c r="C20" i="1" l="1"/>
  <c r="D21" i="4" l="1"/>
  <c r="I22" i="1" s="1"/>
</calcChain>
</file>

<file path=xl/sharedStrings.xml><?xml version="1.0" encoding="utf-8"?>
<sst xmlns="http://schemas.openxmlformats.org/spreadsheetml/2006/main" count="50" uniqueCount="26">
  <si>
    <t>интервал</t>
  </si>
  <si>
    <t>Измерение</t>
  </si>
  <si>
    <t>Результаты измерений Leq, дБ</t>
  </si>
  <si>
    <t>Номер</t>
  </si>
  <si>
    <t>Длительность, мин</t>
  </si>
  <si>
    <t>Поправка</t>
  </si>
  <si>
    <t>Leq за период оценки, дБ</t>
  </si>
  <si>
    <t>Интервалы</t>
  </si>
  <si>
    <t>Всего</t>
  </si>
  <si>
    <t>Период оценки Т0, мин</t>
  </si>
  <si>
    <t>LEX Т0</t>
  </si>
  <si>
    <t xml:space="preserve">Leq, дБ </t>
  </si>
  <si>
    <t>Промежуточные результаты</t>
  </si>
  <si>
    <t>Число событий за период Т0</t>
  </si>
  <si>
    <t>Результаты измерений отдельных событий</t>
  </si>
  <si>
    <t>События</t>
  </si>
  <si>
    <t>Категория</t>
  </si>
  <si>
    <t>Leq, дБ</t>
  </si>
  <si>
    <t>Т, с</t>
  </si>
  <si>
    <t xml:space="preserve">LEX ср, дБ </t>
  </si>
  <si>
    <t>Необходимое число измерений</t>
  </si>
  <si>
    <t>Выборка</t>
  </si>
  <si>
    <t>Поправка на характер шума, дБ</t>
  </si>
  <si>
    <t>Результата с учетом поправки, дБ</t>
  </si>
  <si>
    <t>Измерений</t>
  </si>
  <si>
    <t>Разница, дБ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</si>
</sst>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/>
    <xf numFmtId="165" fontId="2" fillId="0" borderId="14" xfId="0" applyNumberFormat="1" applyFont="1" applyBorder="1" applyAlignment="1">
      <alignment horizontal="center" vertical="center"/>
    </xf>
    <xf numFmtId="0" fontId="0" fillId="0" borderId="18" xfId="0" applyBorder="1"/>
    <xf numFmtId="164" fontId="0" fillId="0" borderId="13" xfId="0" applyNumberFormat="1" applyBorder="1"/>
    <xf numFmtId="164" fontId="0" fillId="0" borderId="0" xfId="0" applyNumberFormat="1" applyBorder="1"/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3" xfId="0" applyBorder="1" applyAlignment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workbookViewId="0">
      <selection activeCell="N18" sqref="N18"/>
    </sheetView>
  </sheetViews>
  <sheetFormatPr defaultRowHeight="14.4" x14ac:dyDescent="0.3"/>
  <cols>
    <col min="1" max="1" width="2.21875" customWidth="1"/>
    <col min="2" max="2" width="10.21875" customWidth="1"/>
    <col min="3" max="3" width="14.109375" customWidth="1"/>
    <col min="4" max="4" width="7.88671875" customWidth="1"/>
    <col min="5" max="5" width="9.44140625" customWidth="1"/>
    <col min="6" max="7" width="9.5546875" customWidth="1"/>
  </cols>
  <sheetData>
    <row r="1" spans="2:9" ht="15" thickBot="1" x14ac:dyDescent="0.35"/>
    <row r="2" spans="2:9" x14ac:dyDescent="0.3">
      <c r="B2" s="8"/>
      <c r="C2" s="9"/>
      <c r="D2" s="10"/>
      <c r="E2" s="11" t="s">
        <v>1</v>
      </c>
      <c r="F2" s="12"/>
      <c r="G2" s="3"/>
      <c r="H2" s="9" t="s">
        <v>12</v>
      </c>
      <c r="I2" s="19"/>
    </row>
    <row r="3" spans="2:9" x14ac:dyDescent="0.3">
      <c r="B3" s="44" t="s">
        <v>0</v>
      </c>
      <c r="C3" s="45"/>
      <c r="D3" s="13">
        <v>1</v>
      </c>
      <c r="E3" s="13">
        <v>2</v>
      </c>
      <c r="F3" s="13">
        <v>3</v>
      </c>
      <c r="G3" s="13" t="s">
        <v>11</v>
      </c>
      <c r="H3" s="13" t="s">
        <v>5</v>
      </c>
      <c r="I3" s="15" t="s">
        <v>10</v>
      </c>
    </row>
    <row r="4" spans="2:9" ht="28.8" x14ac:dyDescent="0.3">
      <c r="B4" s="14" t="s">
        <v>3</v>
      </c>
      <c r="C4" s="18" t="s">
        <v>4</v>
      </c>
      <c r="D4" s="46" t="s">
        <v>2</v>
      </c>
      <c r="E4" s="47"/>
      <c r="F4" s="48"/>
      <c r="G4" s="13"/>
      <c r="H4" s="13"/>
      <c r="I4" s="15"/>
    </row>
    <row r="5" spans="2:9" x14ac:dyDescent="0.3">
      <c r="B5" s="14">
        <v>1</v>
      </c>
      <c r="C5" s="41">
        <v>120</v>
      </c>
      <c r="D5" s="41">
        <v>50</v>
      </c>
      <c r="E5" s="41">
        <v>52</v>
      </c>
      <c r="F5" s="41">
        <v>49</v>
      </c>
      <c r="G5" s="16">
        <f>IF(C5&gt;1,Вспом!B5, )</f>
        <v>50.516953956092578</v>
      </c>
      <c r="H5" s="42">
        <v>0</v>
      </c>
      <c r="I5" s="17">
        <f>IF(C5&gt;1,Вспом!C5,0)</f>
        <v>44.496354042812953</v>
      </c>
    </row>
    <row r="6" spans="2:9" x14ac:dyDescent="0.3">
      <c r="B6" s="14">
        <v>2</v>
      </c>
      <c r="C6" s="41">
        <v>150</v>
      </c>
      <c r="D6" s="41">
        <v>60</v>
      </c>
      <c r="E6" s="41">
        <v>61</v>
      </c>
      <c r="F6" s="41">
        <v>63</v>
      </c>
      <c r="G6" s="16">
        <f>IF(C6&gt;1,Вспом!B6, )</f>
        <v>61.516953956092586</v>
      </c>
      <c r="H6" s="42">
        <v>0</v>
      </c>
      <c r="I6" s="17">
        <f>IF(C6&gt;1,Вспом!C6,0)</f>
        <v>56.46545417289353</v>
      </c>
    </row>
    <row r="7" spans="2:9" x14ac:dyDescent="0.3">
      <c r="B7" s="14">
        <v>3</v>
      </c>
      <c r="C7" s="41">
        <v>200</v>
      </c>
      <c r="D7" s="41">
        <v>62</v>
      </c>
      <c r="E7" s="41">
        <v>64</v>
      </c>
      <c r="F7" s="41">
        <v>65</v>
      </c>
      <c r="G7" s="16">
        <f>IF(C7&gt;1,Вспом!B7, )</f>
        <v>63.837589688894958</v>
      </c>
      <c r="H7" s="42">
        <v>0</v>
      </c>
      <c r="I7" s="17">
        <f>IF(C7&gt;1,Вспом!C7,0)</f>
        <v>60.035477271778902</v>
      </c>
    </row>
    <row r="8" spans="2:9" x14ac:dyDescent="0.3">
      <c r="B8" s="14">
        <v>4</v>
      </c>
      <c r="C8" s="41"/>
      <c r="D8" s="41"/>
      <c r="E8" s="41"/>
      <c r="F8" s="41"/>
      <c r="G8" s="16">
        <f>IF(C8&gt;1,Вспом!B8,   )</f>
        <v>0</v>
      </c>
      <c r="H8" s="42">
        <v>0</v>
      </c>
      <c r="I8" s="17">
        <f>IF(C8&gt;1,Вспом!C8,0)</f>
        <v>0</v>
      </c>
    </row>
    <row r="9" spans="2:9" x14ac:dyDescent="0.3">
      <c r="B9" s="14">
        <v>5</v>
      </c>
      <c r="C9" s="41"/>
      <c r="D9" s="41"/>
      <c r="E9" s="41"/>
      <c r="F9" s="41"/>
      <c r="G9" s="16">
        <f>IF(C9&gt;1,Вспом!B9, )</f>
        <v>0</v>
      </c>
      <c r="H9" s="42">
        <v>0</v>
      </c>
      <c r="I9" s="17">
        <f>IF(C9&gt;1,Вспом!C9,0)</f>
        <v>0</v>
      </c>
    </row>
    <row r="10" spans="2:9" x14ac:dyDescent="0.3">
      <c r="B10" s="14">
        <v>6</v>
      </c>
      <c r="C10" s="41"/>
      <c r="D10" s="41"/>
      <c r="E10" s="41"/>
      <c r="F10" s="41"/>
      <c r="G10" s="16">
        <f>IF(C10&gt;1,Вспом!B10, )</f>
        <v>0</v>
      </c>
      <c r="H10" s="42">
        <v>0</v>
      </c>
      <c r="I10" s="17">
        <f>IF(C10&gt;1,Вспом!C10,0)</f>
        <v>0</v>
      </c>
    </row>
    <row r="11" spans="2:9" x14ac:dyDescent="0.3">
      <c r="B11" s="14">
        <v>7</v>
      </c>
      <c r="C11" s="41"/>
      <c r="D11" s="41"/>
      <c r="E11" s="41"/>
      <c r="F11" s="41"/>
      <c r="G11" s="16">
        <f>IF(C11&gt;1,Вспом!B11, )</f>
        <v>0</v>
      </c>
      <c r="H11" s="42">
        <v>0</v>
      </c>
      <c r="I11" s="17">
        <f>IF(C11&gt;1,Вспом!C11,0)</f>
        <v>0</v>
      </c>
    </row>
    <row r="12" spans="2:9" x14ac:dyDescent="0.3">
      <c r="B12" s="14">
        <v>8</v>
      </c>
      <c r="C12" s="41"/>
      <c r="D12" s="41"/>
      <c r="E12" s="41"/>
      <c r="F12" s="41"/>
      <c r="G12" s="16">
        <f>IF(C12&gt;1,Вспом!B12, )</f>
        <v>0</v>
      </c>
      <c r="H12" s="42">
        <v>0</v>
      </c>
      <c r="I12" s="17">
        <f>IF(C12&gt;1,Вспом!C12,0)</f>
        <v>0</v>
      </c>
    </row>
    <row r="13" spans="2:9" x14ac:dyDescent="0.3">
      <c r="B13" s="14">
        <v>9</v>
      </c>
      <c r="C13" s="41"/>
      <c r="D13" s="41"/>
      <c r="E13" s="41"/>
      <c r="F13" s="41"/>
      <c r="G13" s="16">
        <f>IF(C13&gt;1,Вспом!B13, )</f>
        <v>0</v>
      </c>
      <c r="H13" s="42">
        <v>0</v>
      </c>
      <c r="I13" s="17">
        <f>IF(C13&gt;1,Вспом!C13,0)</f>
        <v>0</v>
      </c>
    </row>
    <row r="14" spans="2:9" x14ac:dyDescent="0.3">
      <c r="B14" s="14">
        <v>10</v>
      </c>
      <c r="C14" s="41"/>
      <c r="D14" s="41"/>
      <c r="E14" s="41"/>
      <c r="F14" s="41"/>
      <c r="G14" s="16">
        <f>IF(C14&gt;1,Вспом!B14, )</f>
        <v>0</v>
      </c>
      <c r="H14" s="42">
        <v>0</v>
      </c>
      <c r="I14" s="17">
        <f>IF(C14&gt;1,Вспом!C14,0)</f>
        <v>0</v>
      </c>
    </row>
    <row r="15" spans="2:9" x14ac:dyDescent="0.3">
      <c r="B15" s="14">
        <v>11</v>
      </c>
      <c r="C15" s="41"/>
      <c r="D15" s="41"/>
      <c r="E15" s="41"/>
      <c r="F15" s="41"/>
      <c r="G15" s="16">
        <f>IF(C15&gt;1,Вспом!B15, )</f>
        <v>0</v>
      </c>
      <c r="H15" s="42">
        <v>0</v>
      </c>
      <c r="I15" s="17">
        <f>IF(C15&gt;1,Вспом!C15,0)</f>
        <v>0</v>
      </c>
    </row>
    <row r="16" spans="2:9" x14ac:dyDescent="0.3">
      <c r="B16" s="14">
        <v>12</v>
      </c>
      <c r="C16" s="41"/>
      <c r="D16" s="41"/>
      <c r="E16" s="41"/>
      <c r="F16" s="41"/>
      <c r="G16" s="16">
        <f>IF(C16&gt;1,Вспом!B16, )</f>
        <v>0</v>
      </c>
      <c r="H16" s="42">
        <v>0</v>
      </c>
      <c r="I16" s="17">
        <f>IF(C16&gt;1,Вспом!C16,0)</f>
        <v>0</v>
      </c>
    </row>
    <row r="17" spans="2:9" x14ac:dyDescent="0.3">
      <c r="B17" s="14">
        <v>13</v>
      </c>
      <c r="C17" s="41"/>
      <c r="D17" s="41"/>
      <c r="E17" s="41"/>
      <c r="F17" s="41"/>
      <c r="G17" s="16">
        <f>IF(C17&gt;1,Вспом!B17, )</f>
        <v>0</v>
      </c>
      <c r="H17" s="42">
        <v>0</v>
      </c>
      <c r="I17" s="17">
        <f>IF(C17&gt;1,Вспом!C17,0)</f>
        <v>0</v>
      </c>
    </row>
    <row r="18" spans="2:9" x14ac:dyDescent="0.3">
      <c r="B18" s="14">
        <v>14</v>
      </c>
      <c r="C18" s="41"/>
      <c r="D18" s="41"/>
      <c r="E18" s="41"/>
      <c r="F18" s="41"/>
      <c r="G18" s="16">
        <f>IF(C18&gt;1,Вспом!B18, )</f>
        <v>0</v>
      </c>
      <c r="H18" s="42">
        <v>0</v>
      </c>
      <c r="I18" s="17">
        <f>IF(C18&gt;1,Вспом!C18,0)</f>
        <v>0</v>
      </c>
    </row>
    <row r="19" spans="2:9" x14ac:dyDescent="0.3">
      <c r="B19" s="14">
        <v>15</v>
      </c>
      <c r="C19" s="41"/>
      <c r="D19" s="41"/>
      <c r="E19" s="41"/>
      <c r="F19" s="41"/>
      <c r="G19" s="16">
        <f>IF(C19&gt;1,Вспом!B19, )</f>
        <v>0</v>
      </c>
      <c r="H19" s="42">
        <v>0</v>
      </c>
      <c r="I19" s="17">
        <f>IF(C19&gt;1,Вспом!C19,0)</f>
        <v>0</v>
      </c>
    </row>
    <row r="20" spans="2:9" ht="15" thickBot="1" x14ac:dyDescent="0.35">
      <c r="B20" s="20" t="s">
        <v>8</v>
      </c>
      <c r="C20" s="21">
        <f>SUM(C5:C19)</f>
        <v>470</v>
      </c>
      <c r="D20" s="22"/>
      <c r="E20" s="22"/>
      <c r="F20" s="22"/>
      <c r="G20" s="22"/>
      <c r="H20" s="22"/>
      <c r="I20" s="23"/>
    </row>
    <row r="21" spans="2:9" x14ac:dyDescent="0.3">
      <c r="B21" s="8"/>
      <c r="C21" s="9"/>
      <c r="D21" s="9"/>
      <c r="E21" s="9"/>
      <c r="F21" s="9"/>
      <c r="G21" s="9"/>
      <c r="H21" s="9"/>
      <c r="I21" s="19"/>
    </row>
    <row r="22" spans="2:9" ht="18" x14ac:dyDescent="0.3">
      <c r="B22" s="49" t="s">
        <v>9</v>
      </c>
      <c r="C22" s="50"/>
      <c r="D22" s="65">
        <v>480</v>
      </c>
      <c r="E22" s="24"/>
      <c r="F22" s="24" t="s">
        <v>6</v>
      </c>
      <c r="G22" s="24"/>
      <c r="H22" s="24"/>
      <c r="I22" s="34">
        <f>10*LOG10(Вспом!D21)</f>
        <v>61.701170636175902</v>
      </c>
    </row>
    <row r="23" spans="2:9" ht="15" thickBot="1" x14ac:dyDescent="0.35">
      <c r="B23" s="6"/>
      <c r="C23" s="7"/>
      <c r="D23" s="7"/>
      <c r="E23" s="7"/>
      <c r="F23" s="7"/>
      <c r="G23" s="7"/>
      <c r="H23" s="7"/>
      <c r="I23" s="25"/>
    </row>
  </sheetData>
  <sheetProtection password="EF24" sheet="1" objects="1" scenarios="1"/>
  <protectedRanges>
    <protectedRange sqref="D22" name="Диапазон1"/>
  </protectedRanges>
  <mergeCells count="3">
    <mergeCell ref="B3:C3"/>
    <mergeCell ref="D4:F4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="80" zoomScaleNormal="80" workbookViewId="0">
      <selection activeCell="H7" sqref="H7:H8"/>
    </sheetView>
  </sheetViews>
  <sheetFormatPr defaultRowHeight="14.4" x14ac:dyDescent="0.3"/>
  <cols>
    <col min="1" max="1" width="4.6640625" customWidth="1"/>
    <col min="2" max="2" width="13.109375" customWidth="1"/>
    <col min="3" max="3" width="14.6640625" customWidth="1"/>
    <col min="8" max="8" width="10" customWidth="1"/>
  </cols>
  <sheetData>
    <row r="1" spans="2:9" ht="15" thickBot="1" x14ac:dyDescent="0.35"/>
    <row r="2" spans="2:9" x14ac:dyDescent="0.3">
      <c r="B2" s="8"/>
      <c r="C2" s="9"/>
      <c r="D2" s="10"/>
      <c r="E2" s="11" t="s">
        <v>1</v>
      </c>
      <c r="F2" s="11"/>
      <c r="G2" s="12"/>
      <c r="H2" s="3"/>
      <c r="I2" s="19"/>
    </row>
    <row r="3" spans="2:9" x14ac:dyDescent="0.3">
      <c r="B3" s="44" t="s">
        <v>15</v>
      </c>
      <c r="C3" s="45"/>
      <c r="E3" s="13">
        <v>1</v>
      </c>
      <c r="F3" s="13">
        <v>2</v>
      </c>
      <c r="G3" s="13">
        <v>3</v>
      </c>
      <c r="H3" s="13" t="s">
        <v>19</v>
      </c>
      <c r="I3" s="15" t="s">
        <v>10</v>
      </c>
    </row>
    <row r="4" spans="2:9" ht="28.8" x14ac:dyDescent="0.3">
      <c r="B4" s="14" t="s">
        <v>16</v>
      </c>
      <c r="C4" s="18" t="s">
        <v>13</v>
      </c>
      <c r="D4" s="46" t="s">
        <v>14</v>
      </c>
      <c r="E4" s="47"/>
      <c r="F4" s="47"/>
      <c r="G4" s="48"/>
      <c r="H4" s="13"/>
      <c r="I4" s="15"/>
    </row>
    <row r="5" spans="2:9" x14ac:dyDescent="0.3">
      <c r="B5" s="55">
        <v>1</v>
      </c>
      <c r="C5" s="53">
        <v>5</v>
      </c>
      <c r="D5" s="43" t="s">
        <v>17</v>
      </c>
      <c r="E5" s="41">
        <v>75</v>
      </c>
      <c r="F5" s="41">
        <v>73</v>
      </c>
      <c r="G5" s="41">
        <v>69</v>
      </c>
      <c r="H5" s="51">
        <f>IF(C5&gt;1,Вспом!I6, )</f>
        <v>85.449042060645567</v>
      </c>
      <c r="I5" s="51">
        <f>IF(C5&gt;1,Вспом!J6,0)</f>
        <v>92.438742104005769</v>
      </c>
    </row>
    <row r="6" spans="2:9" x14ac:dyDescent="0.3">
      <c r="B6" s="56"/>
      <c r="C6" s="54"/>
      <c r="D6" s="43" t="s">
        <v>18</v>
      </c>
      <c r="E6" s="41">
        <v>15</v>
      </c>
      <c r="F6" s="41">
        <v>19</v>
      </c>
      <c r="G6" s="41">
        <v>25</v>
      </c>
      <c r="H6" s="52"/>
      <c r="I6" s="52">
        <f>IF(C6&gt;1,Вспом!C6,0)</f>
        <v>0</v>
      </c>
    </row>
    <row r="7" spans="2:9" x14ac:dyDescent="0.3">
      <c r="B7" s="55">
        <v>2</v>
      </c>
      <c r="C7" s="53">
        <v>6</v>
      </c>
      <c r="D7" s="43" t="s">
        <v>17</v>
      </c>
      <c r="E7" s="41">
        <v>68</v>
      </c>
      <c r="F7" s="41">
        <v>65</v>
      </c>
      <c r="G7" s="41">
        <v>69</v>
      </c>
      <c r="H7" s="51">
        <f>IF(C7&gt;1,Вспом!I8, )</f>
        <v>78.430490627495914</v>
      </c>
      <c r="I7" s="51">
        <f>IF(C7&gt;1,Вспом!J8,0)</f>
        <v>86.212003131332366</v>
      </c>
    </row>
    <row r="8" spans="2:9" x14ac:dyDescent="0.3">
      <c r="B8" s="56"/>
      <c r="C8" s="54"/>
      <c r="D8" s="43" t="s">
        <v>18</v>
      </c>
      <c r="E8" s="41">
        <v>10</v>
      </c>
      <c r="F8" s="41">
        <v>16</v>
      </c>
      <c r="G8" s="41">
        <v>12</v>
      </c>
      <c r="H8" s="52">
        <f>IF(C8&gt;1,Вспом!B8,   )</f>
        <v>0</v>
      </c>
      <c r="I8" s="52">
        <f>IF(C8&gt;1,Вспом!C8,0)</f>
        <v>0</v>
      </c>
    </row>
    <row r="9" spans="2:9" x14ac:dyDescent="0.3">
      <c r="B9" s="55">
        <v>3</v>
      </c>
      <c r="C9" s="53">
        <v>5</v>
      </c>
      <c r="D9" s="43" t="s">
        <v>17</v>
      </c>
      <c r="E9" s="41">
        <v>87</v>
      </c>
      <c r="F9" s="41">
        <v>85</v>
      </c>
      <c r="G9" s="41">
        <v>79</v>
      </c>
      <c r="H9" s="51">
        <f>IF(C9&gt;1,Вспом!I10, )</f>
        <v>102.83975866377035</v>
      </c>
      <c r="I9" s="51">
        <f>IF(C9&gt;1,Вспом!J10,0)</f>
        <v>109.82945870713054</v>
      </c>
    </row>
    <row r="10" spans="2:9" x14ac:dyDescent="0.3">
      <c r="B10" s="56"/>
      <c r="C10" s="54"/>
      <c r="D10" s="43" t="s">
        <v>18</v>
      </c>
      <c r="E10" s="41">
        <v>60</v>
      </c>
      <c r="F10" s="41">
        <v>69</v>
      </c>
      <c r="G10" s="41">
        <v>73</v>
      </c>
      <c r="H10" s="52">
        <f>IF(C10&gt;1,Вспом!B10, )</f>
        <v>0</v>
      </c>
      <c r="I10" s="52">
        <f>IF(C10&gt;1,Вспом!C10,0)</f>
        <v>0</v>
      </c>
    </row>
    <row r="11" spans="2:9" x14ac:dyDescent="0.3">
      <c r="B11" s="55">
        <v>4</v>
      </c>
      <c r="C11" s="53"/>
      <c r="D11" s="43" t="s">
        <v>17</v>
      </c>
      <c r="E11" s="41"/>
      <c r="F11" s="41"/>
      <c r="G11" s="41"/>
      <c r="H11" s="51">
        <f>IF(C11&gt;1,Вспом!I12, )</f>
        <v>0</v>
      </c>
      <c r="I11" s="51">
        <f>IF(C11&gt;1,Вспом!J12,0)</f>
        <v>0</v>
      </c>
    </row>
    <row r="12" spans="2:9" x14ac:dyDescent="0.3">
      <c r="B12" s="56"/>
      <c r="C12" s="54"/>
      <c r="D12" s="43" t="s">
        <v>18</v>
      </c>
      <c r="E12" s="41"/>
      <c r="F12" s="41"/>
      <c r="G12" s="41"/>
      <c r="H12" s="52">
        <f>IF(C12&gt;1,Вспом!B12, )</f>
        <v>0</v>
      </c>
      <c r="I12" s="52">
        <f>IF(C12&gt;1,Вспом!C12,0)</f>
        <v>0</v>
      </c>
    </row>
    <row r="13" spans="2:9" x14ac:dyDescent="0.3">
      <c r="B13" s="55">
        <v>5</v>
      </c>
      <c r="C13" s="53"/>
      <c r="D13" s="43" t="s">
        <v>17</v>
      </c>
      <c r="E13" s="41"/>
      <c r="F13" s="41"/>
      <c r="G13" s="41"/>
      <c r="H13" s="51">
        <f>IF(C13&gt;1,Вспом!I14, )</f>
        <v>0</v>
      </c>
      <c r="I13" s="51">
        <f>IF(C13&gt;1,Вспом!J14,0)</f>
        <v>0</v>
      </c>
    </row>
    <row r="14" spans="2:9" x14ac:dyDescent="0.3">
      <c r="B14" s="56"/>
      <c r="C14" s="54"/>
      <c r="D14" s="43" t="s">
        <v>18</v>
      </c>
      <c r="E14" s="41"/>
      <c r="F14" s="41"/>
      <c r="G14" s="41"/>
      <c r="H14" s="52">
        <f>IF(C14&gt;1,Вспом!B14, )</f>
        <v>0</v>
      </c>
      <c r="I14" s="52">
        <f>IF(C14&gt;1,Вспом!C14,0)</f>
        <v>0</v>
      </c>
    </row>
    <row r="15" spans="2:9" x14ac:dyDescent="0.3">
      <c r="B15" s="55">
        <v>6</v>
      </c>
      <c r="C15" s="53"/>
      <c r="D15" s="43" t="s">
        <v>17</v>
      </c>
      <c r="E15" s="41"/>
      <c r="F15" s="41"/>
      <c r="G15" s="41"/>
      <c r="H15" s="51">
        <f>IF(C15&gt;1,Вспом!I16, )</f>
        <v>0</v>
      </c>
      <c r="I15" s="51">
        <f>IF(C15&gt;1,Вспом!J16,0)</f>
        <v>0</v>
      </c>
    </row>
    <row r="16" spans="2:9" x14ac:dyDescent="0.3">
      <c r="B16" s="56"/>
      <c r="C16" s="54"/>
      <c r="D16" s="43" t="s">
        <v>18</v>
      </c>
      <c r="E16" s="41"/>
      <c r="F16" s="41"/>
      <c r="G16" s="41"/>
      <c r="H16" s="52">
        <f>IF(C16&gt;1,Вспом!B16, )</f>
        <v>0</v>
      </c>
      <c r="I16" s="52">
        <f>IF(C16&gt;1,Вспом!C16,0)</f>
        <v>0</v>
      </c>
    </row>
    <row r="17" spans="2:9" x14ac:dyDescent="0.3">
      <c r="B17" s="55">
        <v>7</v>
      </c>
      <c r="C17" s="53"/>
      <c r="D17" s="43" t="s">
        <v>17</v>
      </c>
      <c r="E17" s="41"/>
      <c r="F17" s="41"/>
      <c r="G17" s="41"/>
      <c r="H17" s="51">
        <f>IF(C17&gt;1,Вспом!I18, )</f>
        <v>0</v>
      </c>
      <c r="I17" s="51">
        <f>IF(C17&gt;1,Вспом!J18,0)</f>
        <v>0</v>
      </c>
    </row>
    <row r="18" spans="2:9" x14ac:dyDescent="0.3">
      <c r="B18" s="56"/>
      <c r="C18" s="54"/>
      <c r="D18" s="43" t="s">
        <v>18</v>
      </c>
      <c r="E18" s="41"/>
      <c r="F18" s="41"/>
      <c r="G18" s="41"/>
      <c r="H18" s="52">
        <f>IF(C18&gt;1,Вспом!B18, )</f>
        <v>0</v>
      </c>
      <c r="I18" s="52">
        <f>IF(C18&gt;1,Вспом!C18,0)</f>
        <v>0</v>
      </c>
    </row>
    <row r="19" spans="2:9" x14ac:dyDescent="0.3">
      <c r="B19" s="55">
        <v>8</v>
      </c>
      <c r="C19" s="53"/>
      <c r="D19" s="43" t="s">
        <v>17</v>
      </c>
      <c r="E19" s="41"/>
      <c r="F19" s="41"/>
      <c r="G19" s="41"/>
      <c r="H19" s="51">
        <f>IF(C19&gt;1,Вспом!I20, )</f>
        <v>0</v>
      </c>
      <c r="I19" s="51">
        <f>IF(C19&gt;1,Вспом!J20,0)</f>
        <v>0</v>
      </c>
    </row>
    <row r="20" spans="2:9" x14ac:dyDescent="0.3">
      <c r="B20" s="56"/>
      <c r="C20" s="54"/>
      <c r="D20" s="43" t="s">
        <v>18</v>
      </c>
      <c r="E20" s="41"/>
      <c r="F20" s="41"/>
      <c r="G20" s="41"/>
      <c r="H20" s="52">
        <f>IF(C20&gt;1,Вспом!B19, )</f>
        <v>0</v>
      </c>
      <c r="I20" s="52">
        <f>IF(C20&gt;1,Вспом!C19,0)</f>
        <v>0</v>
      </c>
    </row>
    <row r="21" spans="2:9" ht="15" thickBot="1" x14ac:dyDescent="0.35">
      <c r="B21" s="20" t="s">
        <v>8</v>
      </c>
      <c r="C21" s="21">
        <f>SUM(C5:C20)</f>
        <v>16</v>
      </c>
      <c r="D21" s="22"/>
      <c r="E21" s="22"/>
      <c r="F21" s="22"/>
      <c r="G21" s="22"/>
      <c r="H21" s="22"/>
      <c r="I21" s="23"/>
    </row>
    <row r="22" spans="2:9" x14ac:dyDescent="0.3">
      <c r="B22" s="8"/>
      <c r="C22" s="9"/>
      <c r="D22" s="9"/>
      <c r="E22" s="9"/>
      <c r="F22" s="9"/>
      <c r="G22" s="9"/>
      <c r="H22" s="9"/>
      <c r="I22" s="19"/>
    </row>
    <row r="23" spans="2:9" ht="18" x14ac:dyDescent="0.3">
      <c r="B23" s="49" t="s">
        <v>9</v>
      </c>
      <c r="C23" s="50"/>
      <c r="D23" s="65">
        <v>480</v>
      </c>
      <c r="E23" s="24"/>
      <c r="F23" s="24"/>
      <c r="G23" s="24" t="s">
        <v>6</v>
      </c>
      <c r="H23" s="24"/>
      <c r="I23" s="34">
        <f>10*LOG10(Вспом!K21)-10*LOG10(D23*60)</f>
        <v>65.332522047594637</v>
      </c>
    </row>
    <row r="24" spans="2:9" ht="15" thickBot="1" x14ac:dyDescent="0.35">
      <c r="B24" s="6"/>
      <c r="C24" s="7"/>
      <c r="D24" s="7"/>
      <c r="E24" s="7"/>
      <c r="F24" s="7"/>
      <c r="G24" s="7"/>
      <c r="H24" s="7"/>
      <c r="I24" s="25"/>
    </row>
  </sheetData>
  <sheetProtection password="EF24" sheet="1" objects="1" scenarios="1"/>
  <protectedRanges>
    <protectedRange sqref="D23" name="Диапазон1"/>
  </protectedRanges>
  <mergeCells count="35">
    <mergeCell ref="B3:C3"/>
    <mergeCell ref="D4:G4"/>
    <mergeCell ref="B23:C23"/>
    <mergeCell ref="B5:B6"/>
    <mergeCell ref="C5:C6"/>
    <mergeCell ref="B7:B8"/>
    <mergeCell ref="B9:B10"/>
    <mergeCell ref="B11:B12"/>
    <mergeCell ref="B13:B14"/>
    <mergeCell ref="B15:B16"/>
    <mergeCell ref="B17:B18"/>
    <mergeCell ref="B19:B20"/>
    <mergeCell ref="C7:C8"/>
    <mergeCell ref="C9:C10"/>
    <mergeCell ref="C11:C12"/>
    <mergeCell ref="C13:C14"/>
    <mergeCell ref="C15:C16"/>
    <mergeCell ref="C17:C18"/>
    <mergeCell ref="C19:C20"/>
    <mergeCell ref="H5:H6"/>
    <mergeCell ref="H7:H8"/>
    <mergeCell ref="H9:H10"/>
    <mergeCell ref="H11:H12"/>
    <mergeCell ref="H13:H14"/>
    <mergeCell ref="H15:H16"/>
    <mergeCell ref="H17:H18"/>
    <mergeCell ref="H19:H20"/>
    <mergeCell ref="I15:I16"/>
    <mergeCell ref="I17:I18"/>
    <mergeCell ref="I19:I20"/>
    <mergeCell ref="I5:I6"/>
    <mergeCell ref="I7:I8"/>
    <mergeCell ref="I9:I10"/>
    <mergeCell ref="I11:I12"/>
    <mergeCell ref="I13:I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opLeftCell="A4" workbookViewId="0">
      <selection activeCell="J16" sqref="J16"/>
    </sheetView>
  </sheetViews>
  <sheetFormatPr defaultRowHeight="14.4" x14ac:dyDescent="0.3"/>
  <cols>
    <col min="2" max="2" width="10.88671875" customWidth="1"/>
    <col min="3" max="3" width="16.33203125" customWidth="1"/>
    <col min="4" max="4" width="12" customWidth="1"/>
  </cols>
  <sheetData>
    <row r="1" spans="2:6" ht="15" thickBot="1" x14ac:dyDescent="0.35"/>
    <row r="2" spans="2:6" x14ac:dyDescent="0.3">
      <c r="B2" s="59"/>
      <c r="C2" s="60"/>
      <c r="D2" s="3"/>
      <c r="E2" s="9"/>
      <c r="F2" s="19"/>
    </row>
    <row r="3" spans="2:6" x14ac:dyDescent="0.3">
      <c r="B3" s="44" t="s">
        <v>1</v>
      </c>
      <c r="C3" s="45"/>
      <c r="D3" s="13"/>
      <c r="E3" s="57"/>
      <c r="F3" s="58"/>
    </row>
    <row r="4" spans="2:6" ht="43.2" x14ac:dyDescent="0.3">
      <c r="B4" s="14" t="s">
        <v>3</v>
      </c>
      <c r="C4" s="30" t="s">
        <v>2</v>
      </c>
      <c r="D4" s="18" t="s">
        <v>22</v>
      </c>
      <c r="E4" s="46" t="s">
        <v>23</v>
      </c>
      <c r="F4" s="61"/>
    </row>
    <row r="5" spans="2:6" x14ac:dyDescent="0.3">
      <c r="B5" s="14">
        <v>1</v>
      </c>
      <c r="C5" s="41">
        <v>68</v>
      </c>
      <c r="D5" s="42"/>
      <c r="E5" s="57">
        <f>C5+D5</f>
        <v>68</v>
      </c>
      <c r="F5" s="58"/>
    </row>
    <row r="6" spans="2:6" x14ac:dyDescent="0.3">
      <c r="B6" s="14">
        <v>2</v>
      </c>
      <c r="C6" s="41">
        <v>70</v>
      </c>
      <c r="D6" s="42"/>
      <c r="E6" s="57">
        <f t="shared" ref="E6:E24" si="0">C6+D6</f>
        <v>70</v>
      </c>
      <c r="F6" s="58"/>
    </row>
    <row r="7" spans="2:6" x14ac:dyDescent="0.3">
      <c r="B7" s="14">
        <v>3</v>
      </c>
      <c r="C7" s="41">
        <v>69</v>
      </c>
      <c r="D7" s="42"/>
      <c r="E7" s="57">
        <f t="shared" si="0"/>
        <v>69</v>
      </c>
      <c r="F7" s="58"/>
    </row>
    <row r="8" spans="2:6" x14ac:dyDescent="0.3">
      <c r="B8" s="14">
        <v>4</v>
      </c>
      <c r="C8" s="41">
        <v>71</v>
      </c>
      <c r="D8" s="42"/>
      <c r="E8" s="57">
        <f t="shared" si="0"/>
        <v>71</v>
      </c>
      <c r="F8" s="58"/>
    </row>
    <row r="9" spans="2:6" x14ac:dyDescent="0.3">
      <c r="B9" s="14">
        <v>5</v>
      </c>
      <c r="C9" s="41">
        <v>73</v>
      </c>
      <c r="D9" s="42"/>
      <c r="E9" s="57">
        <f t="shared" si="0"/>
        <v>73</v>
      </c>
      <c r="F9" s="58"/>
    </row>
    <row r="10" spans="2:6" x14ac:dyDescent="0.3">
      <c r="B10" s="14">
        <v>6</v>
      </c>
      <c r="C10" s="41">
        <v>76</v>
      </c>
      <c r="D10" s="42"/>
      <c r="E10" s="57">
        <f t="shared" si="0"/>
        <v>76</v>
      </c>
      <c r="F10" s="58"/>
    </row>
    <row r="11" spans="2:6" x14ac:dyDescent="0.3">
      <c r="B11" s="14">
        <v>7</v>
      </c>
      <c r="C11" s="41">
        <v>74</v>
      </c>
      <c r="D11" s="42"/>
      <c r="E11" s="57">
        <f t="shared" si="0"/>
        <v>74</v>
      </c>
      <c r="F11" s="58"/>
    </row>
    <row r="12" spans="2:6" x14ac:dyDescent="0.3">
      <c r="B12" s="14">
        <v>8</v>
      </c>
      <c r="C12" s="41">
        <v>73</v>
      </c>
      <c r="D12" s="42"/>
      <c r="E12" s="57">
        <f t="shared" si="0"/>
        <v>73</v>
      </c>
      <c r="F12" s="58"/>
    </row>
    <row r="13" spans="2:6" x14ac:dyDescent="0.3">
      <c r="B13" s="14">
        <v>9</v>
      </c>
      <c r="C13" s="41"/>
      <c r="D13" s="42"/>
      <c r="E13" s="57">
        <f t="shared" si="0"/>
        <v>0</v>
      </c>
      <c r="F13" s="58"/>
    </row>
    <row r="14" spans="2:6" x14ac:dyDescent="0.3">
      <c r="B14" s="14">
        <v>10</v>
      </c>
      <c r="C14" s="41"/>
      <c r="D14" s="42"/>
      <c r="E14" s="57">
        <f t="shared" si="0"/>
        <v>0</v>
      </c>
      <c r="F14" s="58"/>
    </row>
    <row r="15" spans="2:6" x14ac:dyDescent="0.3">
      <c r="B15" s="14">
        <v>11</v>
      </c>
      <c r="C15" s="41"/>
      <c r="D15" s="42"/>
      <c r="E15" s="57">
        <f t="shared" si="0"/>
        <v>0</v>
      </c>
      <c r="F15" s="58"/>
    </row>
    <row r="16" spans="2:6" x14ac:dyDescent="0.3">
      <c r="B16" s="14">
        <v>12</v>
      </c>
      <c r="C16" s="41"/>
      <c r="D16" s="42"/>
      <c r="E16" s="57">
        <f t="shared" si="0"/>
        <v>0</v>
      </c>
      <c r="F16" s="58"/>
    </row>
    <row r="17" spans="2:6" x14ac:dyDescent="0.3">
      <c r="B17" s="14">
        <v>13</v>
      </c>
      <c r="C17" s="41"/>
      <c r="D17" s="42"/>
      <c r="E17" s="57">
        <f t="shared" si="0"/>
        <v>0</v>
      </c>
      <c r="F17" s="58"/>
    </row>
    <row r="18" spans="2:6" x14ac:dyDescent="0.3">
      <c r="B18" s="14">
        <v>14</v>
      </c>
      <c r="C18" s="41"/>
      <c r="D18" s="42"/>
      <c r="E18" s="57">
        <f t="shared" si="0"/>
        <v>0</v>
      </c>
      <c r="F18" s="58"/>
    </row>
    <row r="19" spans="2:6" x14ac:dyDescent="0.3">
      <c r="B19" s="14">
        <v>15</v>
      </c>
      <c r="C19" s="41"/>
      <c r="D19" s="42"/>
      <c r="E19" s="57">
        <f t="shared" si="0"/>
        <v>0</v>
      </c>
      <c r="F19" s="58"/>
    </row>
    <row r="20" spans="2:6" x14ac:dyDescent="0.3">
      <c r="B20" s="14">
        <v>16</v>
      </c>
      <c r="C20" s="41"/>
      <c r="D20" s="42"/>
      <c r="E20" s="57">
        <f t="shared" si="0"/>
        <v>0</v>
      </c>
      <c r="F20" s="58"/>
    </row>
    <row r="21" spans="2:6" x14ac:dyDescent="0.3">
      <c r="B21" s="14">
        <v>17</v>
      </c>
      <c r="C21" s="41"/>
      <c r="D21" s="42"/>
      <c r="E21" s="57">
        <f t="shared" si="0"/>
        <v>0</v>
      </c>
      <c r="F21" s="58"/>
    </row>
    <row r="22" spans="2:6" x14ac:dyDescent="0.3">
      <c r="B22" s="14">
        <v>18</v>
      </c>
      <c r="C22" s="41"/>
      <c r="D22" s="42"/>
      <c r="E22" s="57">
        <f t="shared" si="0"/>
        <v>0</v>
      </c>
      <c r="F22" s="58"/>
    </row>
    <row r="23" spans="2:6" x14ac:dyDescent="0.3">
      <c r="B23" s="14">
        <v>19</v>
      </c>
      <c r="C23" s="41"/>
      <c r="D23" s="42"/>
      <c r="E23" s="57">
        <f t="shared" si="0"/>
        <v>0</v>
      </c>
      <c r="F23" s="58"/>
    </row>
    <row r="24" spans="2:6" x14ac:dyDescent="0.3">
      <c r="B24" s="14">
        <v>20</v>
      </c>
      <c r="C24" s="41"/>
      <c r="D24" s="42"/>
      <c r="E24" s="57">
        <f t="shared" si="0"/>
        <v>0</v>
      </c>
      <c r="F24" s="58"/>
    </row>
    <row r="25" spans="2:6" ht="15" thickBot="1" x14ac:dyDescent="0.35">
      <c r="B25" s="39" t="s">
        <v>20</v>
      </c>
      <c r="C25" s="40"/>
      <c r="D25" s="40"/>
      <c r="E25" s="62">
        <f ca="1">Вспом!O2</f>
        <v>16</v>
      </c>
      <c r="F25" s="63"/>
    </row>
    <row r="26" spans="2:6" x14ac:dyDescent="0.3">
      <c r="B26" s="8"/>
      <c r="C26" s="9"/>
      <c r="D26" s="9"/>
      <c r="E26" s="9"/>
      <c r="F26" s="19"/>
    </row>
    <row r="27" spans="2:6" ht="18" x14ac:dyDescent="0.3">
      <c r="B27" s="32"/>
      <c r="C27" s="1"/>
      <c r="D27" s="66"/>
      <c r="E27" s="31"/>
      <c r="F27" s="26"/>
    </row>
    <row r="28" spans="2:6" x14ac:dyDescent="0.3">
      <c r="B28" s="4"/>
      <c r="C28" s="1"/>
      <c r="D28" s="1"/>
      <c r="E28" s="1"/>
      <c r="F28" s="5"/>
    </row>
    <row r="29" spans="2:6" ht="18" x14ac:dyDescent="0.3">
      <c r="B29" s="32" t="s">
        <v>6</v>
      </c>
      <c r="C29" s="1"/>
      <c r="D29" s="33">
        <f>10*LOG10(Вспом!L29)</f>
        <v>72.48209173791966</v>
      </c>
      <c r="E29" s="1"/>
      <c r="F29" s="5"/>
    </row>
    <row r="30" spans="2:6" ht="15" thickBot="1" x14ac:dyDescent="0.35">
      <c r="B30" s="6"/>
      <c r="C30" s="7"/>
      <c r="D30" s="7"/>
      <c r="E30" s="7"/>
      <c r="F30" s="25"/>
    </row>
  </sheetData>
  <sheetProtection password="EF24" sheet="1" objects="1" scenarios="1"/>
  <protectedRanges>
    <protectedRange sqref="D27" name="Диапазон1"/>
  </protectedRanges>
  <mergeCells count="25">
    <mergeCell ref="E25:F25"/>
    <mergeCell ref="E21:F21"/>
    <mergeCell ref="E22:F22"/>
    <mergeCell ref="E23:F23"/>
    <mergeCell ref="E24:F24"/>
    <mergeCell ref="B2:C2"/>
    <mergeCell ref="E3:F3"/>
    <mergeCell ref="E4:F4"/>
    <mergeCell ref="E5:F5"/>
    <mergeCell ref="E6:F6"/>
    <mergeCell ref="B3:C3"/>
    <mergeCell ref="E7:F7"/>
    <mergeCell ref="E8:F8"/>
    <mergeCell ref="E9:F9"/>
    <mergeCell ref="E10:F10"/>
    <mergeCell ref="E17:F17"/>
    <mergeCell ref="E11:F11"/>
    <mergeCell ref="E12:F12"/>
    <mergeCell ref="E18:F18"/>
    <mergeCell ref="E19:F19"/>
    <mergeCell ref="E20:F20"/>
    <mergeCell ref="E13:F13"/>
    <mergeCell ref="E14:F14"/>
    <mergeCell ref="E15:F15"/>
    <mergeCell ref="E16:F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"/>
  <sheetViews>
    <sheetView zoomScale="50" zoomScaleNormal="50" workbookViewId="0">
      <selection activeCell="M49" sqref="M49"/>
    </sheetView>
  </sheetViews>
  <sheetFormatPr defaultRowHeight="14.4" x14ac:dyDescent="0.3"/>
  <cols>
    <col min="1" max="1" width="2.77734375" customWidth="1"/>
    <col min="11" max="11" width="11" bestFit="1" customWidth="1"/>
    <col min="14" max="14" width="14.5546875" customWidth="1"/>
  </cols>
  <sheetData>
    <row r="1" spans="2:24" x14ac:dyDescent="0.3">
      <c r="B1" s="2"/>
      <c r="C1" s="3"/>
      <c r="D1" s="3" t="s">
        <v>7</v>
      </c>
      <c r="E1" s="27"/>
      <c r="F1" s="2"/>
      <c r="G1" s="3" t="s">
        <v>15</v>
      </c>
      <c r="H1" s="3"/>
      <c r="I1" s="3"/>
      <c r="J1" s="3"/>
      <c r="K1" s="27"/>
      <c r="M1" t="s">
        <v>21</v>
      </c>
    </row>
    <row r="2" spans="2:24" x14ac:dyDescent="0.3">
      <c r="B2" s="4"/>
      <c r="C2" s="1"/>
      <c r="D2" s="1"/>
      <c r="E2" s="5"/>
      <c r="F2" s="4"/>
      <c r="G2" s="1"/>
      <c r="H2" s="1"/>
      <c r="I2" s="1"/>
      <c r="J2" s="1"/>
      <c r="K2" s="5"/>
      <c r="L2">
        <f>MAX(Выборка!C5:C24)</f>
        <v>76</v>
      </c>
      <c r="M2">
        <f>MIN(Выборка!C5:C24)</f>
        <v>68</v>
      </c>
      <c r="N2">
        <f>L2-M2</f>
        <v>8</v>
      </c>
      <c r="O2">
        <f ca="1">OFFSET(N7,0,N2,1,1)</f>
        <v>16</v>
      </c>
    </row>
    <row r="3" spans="2:24" x14ac:dyDescent="0.3">
      <c r="B3" s="4"/>
      <c r="C3" s="1"/>
      <c r="D3" s="1"/>
      <c r="E3" s="5"/>
      <c r="F3" s="4"/>
      <c r="G3" s="1"/>
      <c r="H3" s="1"/>
      <c r="I3" s="1"/>
      <c r="J3" s="1"/>
      <c r="K3" s="5"/>
    </row>
    <row r="4" spans="2:24" x14ac:dyDescent="0.3">
      <c r="B4" s="4"/>
      <c r="C4" s="1"/>
      <c r="D4" s="1"/>
      <c r="E4" s="5"/>
      <c r="F4" s="4"/>
      <c r="G4" s="1"/>
      <c r="H4" s="1"/>
      <c r="I4" s="1"/>
      <c r="J4" s="1"/>
      <c r="K4" s="5"/>
    </row>
    <row r="5" spans="2:24" ht="15" thickBot="1" x14ac:dyDescent="0.35">
      <c r="B5" s="28">
        <f>10*LOG10((POWER(10,0.1*Интервалы!D5)+POWER(10,0.1*Интервалы!E5)+POWER(10,0.1*Интервалы!F5))/3)</f>
        <v>50.516953956092578</v>
      </c>
      <c r="C5" s="29">
        <f>B5+Интервалы!H5+10*LOG10(Интервалы!C5/Интервалы!$D$22)</f>
        <v>44.496354042812953</v>
      </c>
      <c r="D5" s="1">
        <f>IF(Интервалы!C5&gt;1,POWER(10,Интервалы!I5*0.1),0)</f>
        <v>28160.178559878343</v>
      </c>
      <c r="E5" s="5"/>
      <c r="F5" s="64">
        <f>События!E5+10*LOG10(События!E6)</f>
        <v>86.760912590556813</v>
      </c>
      <c r="G5" s="64">
        <f>События!F5+10*LOG10(События!F6)</f>
        <v>85.787536009528282</v>
      </c>
      <c r="H5" s="64">
        <f>События!G5+10*LOG10(События!G6)</f>
        <v>82.979400086720375</v>
      </c>
      <c r="I5" s="1"/>
      <c r="J5" s="1"/>
      <c r="K5" s="5"/>
    </row>
    <row r="6" spans="2:24" ht="18.600000000000001" thickBot="1" x14ac:dyDescent="0.35">
      <c r="B6" s="28">
        <f>10*LOG10((POWER(10,0.1*Интервалы!D6)+POWER(10,0.1*Интервалы!E6)+POWER(10,0.1*Интервалы!F6))/3)</f>
        <v>61.516953956092586</v>
      </c>
      <c r="C6" s="29">
        <f>B6+Интервалы!H6+10*LOG10(Интервалы!C6/Интервалы!$D$22)</f>
        <v>56.46545417289353</v>
      </c>
      <c r="D6" s="1">
        <f>IF(Интервалы!C6&gt;1,POWER(10,Интервалы!I6*0.1),0)</f>
        <v>443144.55487115274</v>
      </c>
      <c r="E6" s="5"/>
      <c r="F6" s="64"/>
      <c r="G6" s="64"/>
      <c r="H6" s="64"/>
      <c r="I6" s="28">
        <f>10*LOG10((POWER(10,0.1*F5)+POWER(10,0.1*G5)+POWER(10,0.1*H5))/3)</f>
        <v>85.449042060645567</v>
      </c>
      <c r="J6" s="1">
        <f>10*LOG10(События!C5*POWER(10,0.1*События!H5))</f>
        <v>92.438742104005769</v>
      </c>
      <c r="K6" s="5">
        <f>IF(События!C5&gt;1,POWER(10,События!I5*0.1),0)</f>
        <v>1753372579.250706</v>
      </c>
      <c r="L6">
        <f>IF(Выборка!C5,POWER(10,Выборка!E5*0.1),0)</f>
        <v>6309573.444801949</v>
      </c>
      <c r="M6">
        <f>IF(Выборка!C5,1,0)</f>
        <v>1</v>
      </c>
      <c r="N6" t="s">
        <v>25</v>
      </c>
      <c r="O6" s="35">
        <v>1</v>
      </c>
      <c r="P6" s="36">
        <v>2</v>
      </c>
      <c r="Q6" s="36">
        <v>3</v>
      </c>
      <c r="R6" s="36">
        <v>4</v>
      </c>
      <c r="S6" s="36">
        <v>5</v>
      </c>
      <c r="T6" s="36">
        <v>6</v>
      </c>
      <c r="U6" s="36">
        <v>7</v>
      </c>
      <c r="V6" s="36">
        <v>8</v>
      </c>
      <c r="W6" s="36">
        <v>9</v>
      </c>
      <c r="X6" s="36">
        <v>10</v>
      </c>
    </row>
    <row r="7" spans="2:24" ht="18.600000000000001" thickBot="1" x14ac:dyDescent="0.35">
      <c r="B7" s="28">
        <f>10*LOG10((POWER(10,0.1*Интервалы!D7)+POWER(10,0.1*Интервалы!E7)+POWER(10,0.1*Интервалы!F7))/3)</f>
        <v>63.837589688894958</v>
      </c>
      <c r="C7" s="29">
        <f>B7+Интервалы!H7+10*LOG10(Интервалы!C7/Интервалы!$D$22)</f>
        <v>60.035477271778902</v>
      </c>
      <c r="D7" s="1">
        <f>IF(Интервалы!C7&gt;1,POWER(10,Интервалы!I7*0.1),0)</f>
        <v>1008202.400574876</v>
      </c>
      <c r="E7" s="5"/>
      <c r="F7" s="64">
        <f>События!E7+10*LOG10(События!E8)</f>
        <v>78</v>
      </c>
      <c r="G7" s="64">
        <f>События!F7+10*LOG10(События!F8)</f>
        <v>77.04119982655925</v>
      </c>
      <c r="H7" s="64">
        <f>События!G7+10*LOG10(События!G8)</f>
        <v>79.791812460476251</v>
      </c>
      <c r="I7" s="28">
        <f t="shared" ref="I7:I20" si="0">10*LOG10((POWER(10,0.1*F6)+POWER(10,0.1*G6)+POWER(10,0.1*H6))/3)</f>
        <v>0</v>
      </c>
      <c r="J7" s="1"/>
      <c r="K7" s="5"/>
      <c r="L7">
        <f>IF(Выборка!C6,POWER(10,Выборка!E6*0.1),0)</f>
        <v>10000000</v>
      </c>
      <c r="M7">
        <f>IF(Выборка!C6,1,0)</f>
        <v>1</v>
      </c>
      <c r="N7" t="s">
        <v>24</v>
      </c>
      <c r="O7" s="37">
        <v>5</v>
      </c>
      <c r="P7" s="38">
        <v>5</v>
      </c>
      <c r="Q7" s="38">
        <v>6</v>
      </c>
      <c r="R7" s="38">
        <v>8</v>
      </c>
      <c r="S7" s="38">
        <v>9</v>
      </c>
      <c r="T7" s="38">
        <v>10</v>
      </c>
      <c r="U7" s="38">
        <v>12</v>
      </c>
      <c r="V7" s="38">
        <v>16</v>
      </c>
      <c r="W7" s="38">
        <v>18</v>
      </c>
      <c r="X7" s="38">
        <v>20</v>
      </c>
    </row>
    <row r="8" spans="2:24" x14ac:dyDescent="0.3">
      <c r="B8" s="28">
        <f>10*LOG10((POWER(10,0.1*Интервалы!D8)+POWER(10,0.1*Интервалы!E8)+POWER(10,0.1*Интервалы!F8))/3)</f>
        <v>0</v>
      </c>
      <c r="C8" s="29" t="e">
        <f>B8+Интервалы!H8+10*LOG10(Интервалы!C8/Интервалы!$D$22)</f>
        <v>#NUM!</v>
      </c>
      <c r="D8" s="1">
        <f>IF(Интервалы!C8&gt;1,POWER(10,Интервалы!I8*0.1),0)</f>
        <v>0</v>
      </c>
      <c r="E8" s="5"/>
      <c r="F8" s="64"/>
      <c r="G8" s="64"/>
      <c r="H8" s="64"/>
      <c r="I8" s="28">
        <f t="shared" si="0"/>
        <v>78.430490627495914</v>
      </c>
      <c r="J8" s="1">
        <f>10*LOG10(События!C7*POWER(10,0.1*События!H7))</f>
        <v>86.212003131332366</v>
      </c>
      <c r="K8" s="5">
        <f>IF(События!C7&gt;1,POWER(10,События!I7*0.1),0)</f>
        <v>418023130.35525841</v>
      </c>
      <c r="L8">
        <f>IF(Выборка!C7,POWER(10,Выборка!E7*0.1),0)</f>
        <v>7943282.3472428275</v>
      </c>
      <c r="M8">
        <f>IF(Выборка!C7,1,0)</f>
        <v>1</v>
      </c>
    </row>
    <row r="9" spans="2:24" x14ac:dyDescent="0.3">
      <c r="B9" s="28">
        <f>10*LOG10((POWER(10,0.1*Интервалы!D9)+POWER(10,0.1*Интервалы!E9)+POWER(10,0.1*Интервалы!F9))/3)</f>
        <v>0</v>
      </c>
      <c r="C9" s="29" t="e">
        <f>B9+Интервалы!H9+10*LOG10(Интервалы!C9/Интервалы!$D$22)</f>
        <v>#NUM!</v>
      </c>
      <c r="D9" s="1">
        <f>IF(Интервалы!C9&gt;1,POWER(10,Интервалы!I9*0.1),0)</f>
        <v>0</v>
      </c>
      <c r="E9" s="5"/>
      <c r="F9" s="64">
        <f>События!E9+10*LOG10(События!E10)</f>
        <v>104.78151250383644</v>
      </c>
      <c r="G9" s="64">
        <f>События!F9+10*LOG10(События!F10)</f>
        <v>103.38849090737256</v>
      </c>
      <c r="H9" s="64">
        <f>События!G9+10*LOG10(События!G10)</f>
        <v>97.633228601204564</v>
      </c>
      <c r="I9" s="28">
        <f t="shared" si="0"/>
        <v>0</v>
      </c>
      <c r="J9" s="1"/>
      <c r="K9" s="5"/>
      <c r="L9">
        <f>IF(Выборка!C8,POWER(10,Выборка!E8*0.1),0)</f>
        <v>12589254.117941713</v>
      </c>
      <c r="M9">
        <f>IF(Выборка!C8,1,0)</f>
        <v>1</v>
      </c>
    </row>
    <row r="10" spans="2:24" x14ac:dyDescent="0.3">
      <c r="B10" s="28">
        <f>10*LOG10((POWER(10,0.1*Интервалы!D10)+POWER(10,0.1*Интервалы!E10)+POWER(10,0.1*Интервалы!F10))/3)</f>
        <v>0</v>
      </c>
      <c r="C10" s="29" t="e">
        <f>B10+Интервалы!H10+10*LOG10(Интервалы!C10/Интервалы!$D$22)</f>
        <v>#NUM!</v>
      </c>
      <c r="D10" s="1">
        <f>IF(Интервалы!C10&gt;1,POWER(10,Интервалы!I10*0.1),0)</f>
        <v>0</v>
      </c>
      <c r="E10" s="5"/>
      <c r="F10" s="64"/>
      <c r="G10" s="64"/>
      <c r="H10" s="64"/>
      <c r="I10" s="28">
        <f t="shared" si="0"/>
        <v>102.83975866377035</v>
      </c>
      <c r="J10" s="1">
        <f>10*LOG10(События!C9*POWER(10,0.1*События!H9))</f>
        <v>109.82945870713054</v>
      </c>
      <c r="K10" s="5">
        <f>IF(События!C9&gt;1,POWER(10,События!I9*0.1),0)</f>
        <v>96149243310.476547</v>
      </c>
      <c r="L10">
        <f>IF(Выборка!C9,POWER(10,Выборка!E9*0.1),0)</f>
        <v>19952623.149688892</v>
      </c>
      <c r="M10">
        <f>IF(Выборка!C9,1,0)</f>
        <v>1</v>
      </c>
    </row>
    <row r="11" spans="2:24" x14ac:dyDescent="0.3">
      <c r="B11" s="28">
        <f>10*LOG10((POWER(10,0.1*Интервалы!D11)+POWER(10,0.1*Интервалы!E11)+POWER(10,0.1*Интервалы!F11))/3)</f>
        <v>0</v>
      </c>
      <c r="C11" s="29" t="e">
        <f>B11+Интервалы!H11+10*LOG10(Интервалы!C11/Интервалы!$D$22)</f>
        <v>#NUM!</v>
      </c>
      <c r="D11" s="1">
        <f>IF(Интервалы!C11&gt;1,POWER(10,Интервалы!I11*0.1),0)</f>
        <v>0</v>
      </c>
      <c r="E11" s="5"/>
      <c r="F11" s="64" t="e">
        <f>События!E11+10*LOG10(События!E12)</f>
        <v>#NUM!</v>
      </c>
      <c r="G11" s="64" t="e">
        <f>События!F11+10*LOG10(События!F12)</f>
        <v>#NUM!</v>
      </c>
      <c r="H11" s="64" t="e">
        <f>События!G11+10*LOG10(События!G12)</f>
        <v>#NUM!</v>
      </c>
      <c r="I11" s="28">
        <f t="shared" si="0"/>
        <v>0</v>
      </c>
      <c r="J11" s="1"/>
      <c r="K11" s="5"/>
      <c r="L11">
        <f>IF(Выборка!C10,POWER(10,Выборка!E10*0.1),0)</f>
        <v>39810717.055349804</v>
      </c>
      <c r="M11">
        <f>IF(Выборка!C10,1,0)</f>
        <v>1</v>
      </c>
    </row>
    <row r="12" spans="2:24" x14ac:dyDescent="0.3">
      <c r="B12" s="28">
        <f>10*LOG10((POWER(10,0.1*Интервалы!D12)+POWER(10,0.1*Интервалы!E12)+POWER(10,0.1*Интервалы!F12))/3)</f>
        <v>0</v>
      </c>
      <c r="C12" s="29" t="e">
        <f>B12+Интервалы!H12+10*LOG10(Интервалы!C12/Интервалы!$D$22)</f>
        <v>#NUM!</v>
      </c>
      <c r="D12" s="1">
        <f>IF(Интервалы!C12&gt;1,POWER(10,Интервалы!I12*0.1),0)</f>
        <v>0</v>
      </c>
      <c r="E12" s="5"/>
      <c r="F12" s="64"/>
      <c r="G12" s="64"/>
      <c r="H12" s="64"/>
      <c r="I12" s="28" t="e">
        <f t="shared" si="0"/>
        <v>#NUM!</v>
      </c>
      <c r="J12" s="1" t="e">
        <f>10*LOG10(События!C11*POWER(10,0.1*События!H11))</f>
        <v>#NUM!</v>
      </c>
      <c r="K12" s="5">
        <f>IF(События!C11&gt;1,POWER(10,События!I11*0.1),0)</f>
        <v>0</v>
      </c>
      <c r="L12">
        <f>IF(Выборка!C11,POWER(10,Выборка!E11*0.1),0)</f>
        <v>25118864.315095898</v>
      </c>
      <c r="M12">
        <f>IF(Выборка!C11,1,0)</f>
        <v>1</v>
      </c>
    </row>
    <row r="13" spans="2:24" x14ac:dyDescent="0.3">
      <c r="B13" s="28">
        <f>10*LOG10((POWER(10,0.1*Интервалы!D13)+POWER(10,0.1*Интервалы!E13)+POWER(10,0.1*Интервалы!F13))/3)</f>
        <v>0</v>
      </c>
      <c r="C13" s="29" t="e">
        <f>B13+Интервалы!H13+10*LOG10(Интервалы!C13/Интервалы!$D$22)</f>
        <v>#NUM!</v>
      </c>
      <c r="D13" s="1">
        <f>IF(Интервалы!C13&gt;1,POWER(10,Интервалы!I13*0.1),0)</f>
        <v>0</v>
      </c>
      <c r="E13" s="5"/>
      <c r="F13" s="64" t="e">
        <f>События!E13+10*LOG10(События!E14)</f>
        <v>#NUM!</v>
      </c>
      <c r="G13" s="64" t="e">
        <f>События!F13+10*LOG10(События!F14)</f>
        <v>#NUM!</v>
      </c>
      <c r="H13" s="64" t="e">
        <f>События!G13+10*LOG10(События!G14)</f>
        <v>#NUM!</v>
      </c>
      <c r="I13" s="28">
        <f t="shared" si="0"/>
        <v>0</v>
      </c>
      <c r="J13" s="1"/>
      <c r="K13" s="5"/>
      <c r="L13">
        <f>IF(Выборка!C12,POWER(10,Выборка!E12*0.1),0)</f>
        <v>19952623.149688892</v>
      </c>
      <c r="M13">
        <f>IF(Выборка!C12,1,0)</f>
        <v>1</v>
      </c>
    </row>
    <row r="14" spans="2:24" x14ac:dyDescent="0.3">
      <c r="B14" s="28">
        <f>10*LOG10((POWER(10,0.1*Интервалы!D14)+POWER(10,0.1*Интервалы!E14)+POWER(10,0.1*Интервалы!F14))/3)</f>
        <v>0</v>
      </c>
      <c r="C14" s="29" t="e">
        <f>B14+Интервалы!H14+10*LOG10(Интервалы!C14/Интервалы!$D$22)</f>
        <v>#NUM!</v>
      </c>
      <c r="D14" s="1">
        <f>IF(Интервалы!C14&gt;1,POWER(10,Интервалы!I14*0.1),0)</f>
        <v>0</v>
      </c>
      <c r="E14" s="5"/>
      <c r="F14" s="64"/>
      <c r="G14" s="64"/>
      <c r="H14" s="64"/>
      <c r="I14" s="28" t="e">
        <f t="shared" si="0"/>
        <v>#NUM!</v>
      </c>
      <c r="J14" s="1" t="e">
        <f>10*LOG10(События!C13*POWER(10,0.1*События!H13))</f>
        <v>#NUM!</v>
      </c>
      <c r="K14" s="5">
        <f>IF(События!C13&gt;1,POWER(10,События!I13*0.1),0)</f>
        <v>0</v>
      </c>
      <c r="L14">
        <f>IF(Выборка!C13,POWER(10,Выборка!E13*0.1),0)</f>
        <v>0</v>
      </c>
      <c r="M14">
        <f>IF(Выборка!C13,1,0)</f>
        <v>0</v>
      </c>
    </row>
    <row r="15" spans="2:24" x14ac:dyDescent="0.3">
      <c r="B15" s="28">
        <f>10*LOG10((POWER(10,0.1*Интервалы!D15)+POWER(10,0.1*Интервалы!E15)+POWER(10,0.1*Интервалы!F15))/3)</f>
        <v>0</v>
      </c>
      <c r="C15" s="29" t="e">
        <f>B15+Интервалы!H15+10*LOG10(Интервалы!C15/Интервалы!$D$22)</f>
        <v>#NUM!</v>
      </c>
      <c r="D15" s="1">
        <f>IF(Интервалы!C15&gt;1,POWER(10,Интервалы!I15*0.1),0)</f>
        <v>0</v>
      </c>
      <c r="E15" s="5"/>
      <c r="F15" s="64" t="e">
        <f>События!E15+10*LOG10(События!E16)</f>
        <v>#NUM!</v>
      </c>
      <c r="G15" s="64" t="e">
        <f>События!F15+10*LOG10(События!F16)</f>
        <v>#NUM!</v>
      </c>
      <c r="H15" s="64" t="e">
        <f>События!G15+10*LOG10(События!G16)</f>
        <v>#NUM!</v>
      </c>
      <c r="I15" s="28">
        <f t="shared" si="0"/>
        <v>0</v>
      </c>
      <c r="J15" s="1"/>
      <c r="K15" s="5"/>
      <c r="L15">
        <f>IF(Выборка!C14,POWER(10,Выборка!E14*0.1),0)</f>
        <v>0</v>
      </c>
      <c r="M15">
        <f>IF(Выборка!C14,1,0)</f>
        <v>0</v>
      </c>
    </row>
    <row r="16" spans="2:24" x14ac:dyDescent="0.3">
      <c r="B16" s="28">
        <f>10*LOG10((POWER(10,0.1*Интервалы!D16)+POWER(10,0.1*Интервалы!E16)+POWER(10,0.1*Интервалы!F16))/3)</f>
        <v>0</v>
      </c>
      <c r="C16" s="29" t="e">
        <f>B16+Интервалы!H16+10*LOG10(Интервалы!C16/Интервалы!$D$22)</f>
        <v>#NUM!</v>
      </c>
      <c r="D16" s="1">
        <f>IF(Интервалы!C16&gt;1,POWER(10,Интервалы!I16*0.1),0)</f>
        <v>0</v>
      </c>
      <c r="E16" s="5"/>
      <c r="F16" s="64"/>
      <c r="G16" s="64"/>
      <c r="H16" s="64"/>
      <c r="I16" s="28" t="e">
        <f t="shared" si="0"/>
        <v>#NUM!</v>
      </c>
      <c r="J16" s="1" t="e">
        <f>10*LOG10(События!C15*POWER(10,0.1*События!H15))</f>
        <v>#NUM!</v>
      </c>
      <c r="K16" s="5">
        <f>IF(События!C15&gt;1,POWER(10,События!I15*0.1),0)</f>
        <v>0</v>
      </c>
      <c r="L16">
        <f>IF(Выборка!C15,POWER(10,Выборка!E15*0.1),0)</f>
        <v>0</v>
      </c>
      <c r="M16">
        <f>IF(Выборка!C15,1,0)</f>
        <v>0</v>
      </c>
    </row>
    <row r="17" spans="2:13" x14ac:dyDescent="0.3">
      <c r="B17" s="28">
        <f>10*LOG10((POWER(10,0.1*Интервалы!D17)+POWER(10,0.1*Интервалы!E17)+POWER(10,0.1*Интервалы!F17))/3)</f>
        <v>0</v>
      </c>
      <c r="C17" s="29" t="e">
        <f>B17+Интервалы!H17+10*LOG10(Интервалы!C17/Интервалы!$D$22)</f>
        <v>#NUM!</v>
      </c>
      <c r="D17" s="1">
        <f>IF(Интервалы!C17&gt;1,POWER(10,Интервалы!I17*0.1),0)</f>
        <v>0</v>
      </c>
      <c r="E17" s="5"/>
      <c r="F17" s="64" t="e">
        <f>События!E17+10*LOG10(События!E18)</f>
        <v>#NUM!</v>
      </c>
      <c r="G17" s="64" t="e">
        <f>События!F17+10*LOG10(События!F18)</f>
        <v>#NUM!</v>
      </c>
      <c r="H17" s="64" t="e">
        <f>События!G17+10*LOG10(События!G18)</f>
        <v>#NUM!</v>
      </c>
      <c r="I17" s="28">
        <f t="shared" si="0"/>
        <v>0</v>
      </c>
      <c r="J17" s="1"/>
      <c r="K17" s="5"/>
      <c r="L17">
        <f>IF(Выборка!C16,POWER(10,Выборка!E16*0.1),0)</f>
        <v>0</v>
      </c>
      <c r="M17">
        <f>IF(Выборка!C16,1,0)</f>
        <v>0</v>
      </c>
    </row>
    <row r="18" spans="2:13" x14ac:dyDescent="0.3">
      <c r="B18" s="28">
        <f>10*LOG10((POWER(10,0.1*Интервалы!D18)+POWER(10,0.1*Интервалы!E18)+POWER(10,0.1*Интервалы!F18))/3)</f>
        <v>0</v>
      </c>
      <c r="C18" s="29" t="e">
        <f>B18+Интервалы!H18+10*LOG10(Интервалы!C18/Интервалы!$D$22)</f>
        <v>#NUM!</v>
      </c>
      <c r="D18" s="1">
        <f>IF(Интервалы!C18&gt;1,POWER(10,Интервалы!I18*0.1),0)</f>
        <v>0</v>
      </c>
      <c r="E18" s="5"/>
      <c r="F18" s="64"/>
      <c r="G18" s="64"/>
      <c r="H18" s="64"/>
      <c r="I18" s="28" t="e">
        <f t="shared" si="0"/>
        <v>#NUM!</v>
      </c>
      <c r="J18" s="1" t="e">
        <f>10*LOG10(События!C17*POWER(10,0.1*События!H17))</f>
        <v>#NUM!</v>
      </c>
      <c r="K18" s="5">
        <f>IF(События!C17&gt;1,POWER(10,События!I17*0.1),0)</f>
        <v>0</v>
      </c>
      <c r="L18">
        <f>IF(Выборка!C17,POWER(10,Выборка!E17*0.1),0)</f>
        <v>0</v>
      </c>
      <c r="M18">
        <f>IF(Выборка!C17,1,0)</f>
        <v>0</v>
      </c>
    </row>
    <row r="19" spans="2:13" x14ac:dyDescent="0.3">
      <c r="B19" s="28">
        <f>10*LOG10((POWER(10,0.1*Интервалы!D19)+POWER(10,0.1*Интервалы!E19)+POWER(10,0.1*Интервалы!F19))/3)</f>
        <v>0</v>
      </c>
      <c r="C19" s="29" t="e">
        <f>B19+Интервалы!H19+10*LOG10(Интервалы!C19/Интервалы!$D$22)</f>
        <v>#NUM!</v>
      </c>
      <c r="D19" s="1">
        <f>IF(Интервалы!C19&gt;1,POWER(10,Интервалы!I19*0.1),0)</f>
        <v>0</v>
      </c>
      <c r="E19" s="5"/>
      <c r="F19" s="64" t="e">
        <f>События!E19+10*LOG10(События!E20)</f>
        <v>#NUM!</v>
      </c>
      <c r="G19" s="64" t="e">
        <f>События!F19+10*LOG10(События!F20)</f>
        <v>#NUM!</v>
      </c>
      <c r="H19" s="64" t="e">
        <f>События!G19+10*LOG10(События!G20)</f>
        <v>#NUM!</v>
      </c>
      <c r="I19" s="28">
        <f t="shared" si="0"/>
        <v>0</v>
      </c>
      <c r="J19" s="1"/>
      <c r="K19" s="5"/>
      <c r="L19">
        <f>IF(Выборка!C18,POWER(10,Выборка!E18*0.1),0)</f>
        <v>0</v>
      </c>
      <c r="M19">
        <f>IF(Выборка!C18,1,0)</f>
        <v>0</v>
      </c>
    </row>
    <row r="20" spans="2:13" x14ac:dyDescent="0.3">
      <c r="B20" s="4"/>
      <c r="C20" s="1"/>
      <c r="D20" s="1"/>
      <c r="E20" s="5"/>
      <c r="F20" s="64"/>
      <c r="G20" s="64"/>
      <c r="H20" s="64"/>
      <c r="I20" s="28" t="e">
        <f t="shared" si="0"/>
        <v>#NUM!</v>
      </c>
      <c r="J20" s="1" t="e">
        <f>10*LOG10(События!C19*POWER(10,0.1*События!H19))</f>
        <v>#NUM!</v>
      </c>
      <c r="K20" s="5">
        <f>IF(События!C19&gt;1,POWER(10,События!I19*0.1),0)</f>
        <v>0</v>
      </c>
      <c r="L20">
        <f>IF(Выборка!C19,POWER(10,Выборка!E19*0.1),0)</f>
        <v>0</v>
      </c>
      <c r="M20">
        <f>IF(Выборка!C19,1,0)</f>
        <v>0</v>
      </c>
    </row>
    <row r="21" spans="2:13" x14ac:dyDescent="0.3">
      <c r="B21" s="4"/>
      <c r="C21" s="1"/>
      <c r="D21" s="1">
        <f>SUM(D5:D19)</f>
        <v>1479507.134005907</v>
      </c>
      <c r="E21" s="5"/>
      <c r="F21" s="4"/>
      <c r="G21" s="1"/>
      <c r="H21" s="1"/>
      <c r="I21" s="1"/>
      <c r="J21" s="1"/>
      <c r="K21" s="5">
        <f>SUM(K5:K19)</f>
        <v>98320639020.082504</v>
      </c>
      <c r="L21">
        <f>IF(Выборка!C20,POWER(10,Выборка!E20*0.1),0)</f>
        <v>0</v>
      </c>
      <c r="M21">
        <f>IF(Выборка!C20,1,0)</f>
        <v>0</v>
      </c>
    </row>
    <row r="22" spans="2:13" x14ac:dyDescent="0.3">
      <c r="B22" s="4"/>
      <c r="C22" s="1"/>
      <c r="D22" s="1"/>
      <c r="E22" s="5"/>
      <c r="F22" s="4"/>
      <c r="G22" s="1"/>
      <c r="H22" s="1"/>
      <c r="I22" s="1"/>
      <c r="J22" s="1"/>
      <c r="K22" s="5"/>
      <c r="L22">
        <f>IF(Выборка!C21,POWER(10,Выборка!E21*0.1),0)</f>
        <v>0</v>
      </c>
      <c r="M22">
        <f>IF(Выборка!C21,1,0)</f>
        <v>0</v>
      </c>
    </row>
    <row r="23" spans="2:13" ht="15" thickBot="1" x14ac:dyDescent="0.35">
      <c r="B23" s="6"/>
      <c r="C23" s="7"/>
      <c r="D23" s="7"/>
      <c r="E23" s="25"/>
      <c r="F23" s="6"/>
      <c r="G23" s="7"/>
      <c r="H23" s="7"/>
      <c r="I23" s="7"/>
      <c r="J23" s="7"/>
      <c r="K23" s="25"/>
      <c r="L23">
        <f>IF(Выборка!C22,POWER(10,Выборка!E22*0.1),0)</f>
        <v>0</v>
      </c>
      <c r="M23">
        <f>IF(Выборка!C22,1,0)</f>
        <v>0</v>
      </c>
    </row>
    <row r="24" spans="2:13" x14ac:dyDescent="0.3">
      <c r="L24">
        <f>IF(Выборка!C23,POWER(10,Выборка!E23*0.1),0)</f>
        <v>0</v>
      </c>
      <c r="M24">
        <f>IF(Выборка!C23,1,0)</f>
        <v>0</v>
      </c>
    </row>
    <row r="25" spans="2:13" x14ac:dyDescent="0.3">
      <c r="L25">
        <f>IF(Выборка!C24,POWER(10,Выборка!E24*0.1),0)</f>
        <v>0</v>
      </c>
      <c r="M25">
        <f>IF(Выборка!C24,1,0)</f>
        <v>0</v>
      </c>
    </row>
    <row r="26" spans="2:13" x14ac:dyDescent="0.3">
      <c r="L26">
        <f>IF(Выборка!C25,POWER(10,Выборка!E25*0.1),0)</f>
        <v>0</v>
      </c>
      <c r="M26">
        <f>IF(Выборка!C25,1,0)</f>
        <v>0</v>
      </c>
    </row>
    <row r="27" spans="2:13" x14ac:dyDescent="0.3">
      <c r="L27">
        <f>IF(Выборка!C26,POWER(10,Выборка!E26*0.1),0)</f>
        <v>0</v>
      </c>
      <c r="M27">
        <f>IF(Выборка!C26,1,0)</f>
        <v>0</v>
      </c>
    </row>
    <row r="29" spans="2:13" x14ac:dyDescent="0.3">
      <c r="L29">
        <f>SUM(L6:L27)/M29</f>
        <v>17709617.197476249</v>
      </c>
      <c r="M29">
        <f>SUM(M6:M28)</f>
        <v>8</v>
      </c>
    </row>
  </sheetData>
  <sheetProtection password="EF24" sheet="1" objects="1" scenarios="1"/>
  <mergeCells count="24">
    <mergeCell ref="F5:F6"/>
    <mergeCell ref="G5:G6"/>
    <mergeCell ref="H5:H6"/>
    <mergeCell ref="F7:F8"/>
    <mergeCell ref="G7:G8"/>
    <mergeCell ref="H7:H8"/>
    <mergeCell ref="F9:F10"/>
    <mergeCell ref="G9:G10"/>
    <mergeCell ref="H9:H10"/>
    <mergeCell ref="F11:F12"/>
    <mergeCell ref="G11:G12"/>
    <mergeCell ref="H11:H12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  <mergeCell ref="F19:F20"/>
    <mergeCell ref="G19:G20"/>
    <mergeCell ref="H19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Интервалы</vt:lpstr>
      <vt:lpstr>События</vt:lpstr>
      <vt:lpstr>Выборка</vt:lpstr>
      <vt:lpstr>Вспом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2018-06-14T08:06:03Z</dcterms:created>
  <dcterms:modified xsi:type="dcterms:W3CDTF">2018-11-20T09:53:58Z</dcterms:modified>
</cp:coreProperties>
</file>